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drawings/drawing1.xml" ContentType="application/vnd.openxmlformats-officedocument.drawing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0" yWindow="0" windowWidth="20400" windowHeight="10920" tabRatio="864"/>
  </bookViews>
  <sheets>
    <sheet name="PLANILHA ORÇAMENTÁRIA" sheetId="24" r:id="rId1"/>
    <sheet name="MEMÓRIA DE CÁLCULO" sheetId="22" r:id="rId2"/>
    <sheet name="CRONOGRAMA" sheetId="7" r:id="rId3"/>
  </sheets>
  <definedNames>
    <definedName name="_xlnm.Print_Titles" localSheetId="1">'MEMÓRIA DE CÁLCULO'!$1:$1</definedName>
    <definedName name="_xlnm.Print_Titles" localSheetId="0">'PLANILHA ORÇAMENTÁRIA'!$3:$3</definedName>
    <definedName name="tabela_serv_impressao.jsp?pk_tabela_199.0" localSheetId="1">'MEMÓRIA DE CÁLCULO'!$C$1:$E$79</definedName>
    <definedName name="tabela_serv_impressao.jsp?pk_tabela_199.0" localSheetId="0">'PLANILHA ORÇAMENTÁRIA'!$C$3:$E$25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24" l="1"/>
  <c r="F20" i="24"/>
  <c r="F19" i="24"/>
  <c r="F16" i="24"/>
  <c r="F15" i="24"/>
  <c r="F14" i="24"/>
  <c r="F13" i="24"/>
  <c r="F12" i="24"/>
  <c r="F80" i="22"/>
  <c r="F24" i="24"/>
  <c r="H27" i="24"/>
  <c r="I27" i="24" s="1"/>
  <c r="I28" i="24" s="1"/>
  <c r="C12" i="7" l="1"/>
  <c r="H24" i="24"/>
  <c r="H21" i="24"/>
  <c r="K12" i="7" l="1"/>
  <c r="I24" i="24"/>
  <c r="I21" i="24"/>
  <c r="H20" i="24" l="1"/>
  <c r="I20" i="24" s="1"/>
  <c r="H19" i="24"/>
  <c r="I19" i="24" s="1"/>
  <c r="H16" i="24"/>
  <c r="I16" i="24" s="1"/>
  <c r="H15" i="24"/>
  <c r="I15" i="24" s="1"/>
  <c r="H14" i="24"/>
  <c r="I14" i="24" s="1"/>
  <c r="H13" i="24"/>
  <c r="I13" i="24" s="1"/>
  <c r="H12" i="24"/>
  <c r="I12" i="24" s="1"/>
  <c r="H9" i="24"/>
  <c r="I9" i="24" s="1"/>
  <c r="H6" i="24"/>
  <c r="I6" i="24" s="1"/>
  <c r="H5" i="24"/>
  <c r="I5" i="24" s="1"/>
  <c r="I22" i="24" l="1"/>
  <c r="C10" i="7" s="1"/>
  <c r="I10" i="7" s="1"/>
  <c r="J10" i="7" s="1"/>
  <c r="I17" i="24"/>
  <c r="C9" i="7" s="1"/>
  <c r="H9" i="7" s="1"/>
  <c r="I7" i="24"/>
  <c r="I10" i="24"/>
  <c r="C8" i="7" s="1"/>
  <c r="H8" i="7" s="1"/>
  <c r="I25" i="24"/>
  <c r="C11" i="7" l="1"/>
  <c r="I30" i="24"/>
  <c r="I9" i="7"/>
  <c r="C7" i="7"/>
  <c r="H7" i="7" s="1"/>
  <c r="H13" i="7" s="1"/>
  <c r="I11" i="7" l="1"/>
  <c r="C13" i="7"/>
  <c r="H15" i="7"/>
  <c r="J11" i="7" l="1"/>
  <c r="K11" i="7" s="1"/>
  <c r="K13" i="7" s="1"/>
  <c r="K15" i="7" s="1"/>
  <c r="L11" i="7"/>
  <c r="I13" i="7"/>
  <c r="I15" i="7" s="1"/>
  <c r="L12" i="7"/>
  <c r="L9" i="7" l="1"/>
  <c r="L10" i="7" l="1"/>
  <c r="L8" i="7" l="1"/>
  <c r="L7" i="7" l="1"/>
  <c r="L13" i="7" s="1"/>
  <c r="J13" i="7" l="1"/>
  <c r="I14" i="7" l="1"/>
  <c r="D9" i="7"/>
  <c r="H14" i="7"/>
  <c r="D11" i="7"/>
  <c r="D12" i="7"/>
  <c r="D8" i="7"/>
  <c r="K14" i="7"/>
  <c r="D10" i="7"/>
  <c r="D7" i="7"/>
  <c r="C15" i="7"/>
  <c r="J15" i="7"/>
  <c r="J14" i="7"/>
  <c r="J16" i="7" l="1"/>
  <c r="H16" i="7"/>
  <c r="K16" i="7"/>
  <c r="I16" i="7"/>
  <c r="L14" i="7" l="1"/>
  <c r="L16" i="7" s="1"/>
</calcChain>
</file>

<file path=xl/connections.xml><?xml version="1.0" encoding="utf-8"?>
<connections xmlns="http://schemas.openxmlformats.org/spreadsheetml/2006/main">
  <connection id="1" name="Conexão11111" type="4" refreshedVersion="4" background="1" saveData="1">
    <webPr sourceData="1" parsePre="1" consecutive="1" xl2000="1" url="http://187.115.148.159/siteiopes/tabela_serv_impressao.jsp?pk_tabela=199.0" htmlTables="1">
      <tables count="1">
        <x v="3"/>
      </tables>
    </webPr>
  </connection>
  <connection id="2" name="Conexão111111" type="4" refreshedVersion="4" background="1" saveData="1">
    <webPr sourceData="1" parsePre="1" consecutive="1" xl2000="1" url="http://187.115.148.159/siteiopes/tabela_serv_impressao.jsp?pk_tabela=199.0" htmlTables="1">
      <tables count="1">
        <x v="3"/>
      </tables>
    </webPr>
  </connection>
</connections>
</file>

<file path=xl/sharedStrings.xml><?xml version="1.0" encoding="utf-8"?>
<sst xmlns="http://schemas.openxmlformats.org/spreadsheetml/2006/main" count="168" uniqueCount="86">
  <si>
    <t>SERVIÇOS PRELIMINARES</t>
  </si>
  <si>
    <t>Placa de obra nas dimensões de 2.0 x 4.0 m, padrão IOPES</t>
  </si>
  <si>
    <t>INFRA-ESTRUTURA (FUNDAÇÃO)</t>
  </si>
  <si>
    <t>kg</t>
  </si>
  <si>
    <t>SUPER-ESTRUTURA</t>
  </si>
  <si>
    <t>DESCRIÇÃO</t>
  </si>
  <si>
    <t>UND.</t>
  </si>
  <si>
    <t>ITEM</t>
  </si>
  <si>
    <t>QUANT.</t>
  </si>
  <si>
    <t>VALOR 
UNIT. (R$)</t>
  </si>
  <si>
    <t>VALOR 
TOTAL (R$)</t>
  </si>
  <si>
    <t>TOTAL</t>
  </si>
  <si>
    <t>PERCENTUAL ACUMULADO</t>
  </si>
  <si>
    <t>1.1</t>
  </si>
  <si>
    <t>m2</t>
  </si>
  <si>
    <t>m3</t>
  </si>
  <si>
    <t>MOVIMENTAÇÕES DE TERRA</t>
  </si>
  <si>
    <t>2.1</t>
  </si>
  <si>
    <t xml:space="preserve">Escavação manual em material de 1a. categoria, até 1.50 m de profundidade </t>
  </si>
  <si>
    <t>3.1</t>
  </si>
  <si>
    <t>4.1</t>
  </si>
  <si>
    <t>4.2</t>
  </si>
  <si>
    <t>4.3</t>
  </si>
  <si>
    <t>SOMA TOTAL</t>
  </si>
  <si>
    <t>Fornecimento, preparo e aplicação de concreto magro com consumo mínimo de cimento de 250 kg/m3 (brita 1 e 2) - (5% de perdas já incluído no custo)</t>
  </si>
  <si>
    <t>COBERTURA</t>
  </si>
  <si>
    <t xml:space="preserve">ESPECIFICAÇÕES </t>
  </si>
  <si>
    <t>%</t>
  </si>
  <si>
    <t>MESES</t>
  </si>
  <si>
    <t>DOS SERVIÇOS</t>
  </si>
  <si>
    <t>PROCESSO LICITATÓRIO</t>
  </si>
  <si>
    <t xml:space="preserve">   TOTAL SIMPLES</t>
  </si>
  <si>
    <t>PERCENTUAL</t>
  </si>
  <si>
    <t xml:space="preserve">   TOTAL ACUMULADO</t>
  </si>
  <si>
    <t>1.2</t>
  </si>
  <si>
    <t>M2</t>
  </si>
  <si>
    <t>Fornecimento, dobragem e colocação em fôrma, de armadura CA-60 B fina, diâmetro de 4.0 a 7.0mm</t>
  </si>
  <si>
    <t>3.5</t>
  </si>
  <si>
    <t xml:space="preserve"> Locação de obra com gabarito de madeira </t>
  </si>
  <si>
    <t>VALOR 
UNIT. COM BDI (R$)</t>
  </si>
  <si>
    <t>6.1</t>
  </si>
  <si>
    <t>SUBTOTAL 4</t>
  </si>
  <si>
    <t>SUBTOTAL 3</t>
  </si>
  <si>
    <t>SUBTOTAL 2</t>
  </si>
  <si>
    <t>SUBTOTAL 1</t>
  </si>
  <si>
    <t>LARGURA  4,0</t>
  </si>
  <si>
    <t>ALTURA 2 M</t>
  </si>
  <si>
    <t>TOTAL 8 M2</t>
  </si>
  <si>
    <t>ESTRUTURA METÁLICA</t>
  </si>
  <si>
    <t>5.1</t>
  </si>
  <si>
    <t>SUBTOTAL 5</t>
  </si>
  <si>
    <t>ÁREA CONSTRUÍDA</t>
  </si>
  <si>
    <t>MOVIMENTAÇÕES DE TERRA E PREPARO DO TERRENO</t>
  </si>
  <si>
    <t>CÓDIGO</t>
  </si>
  <si>
    <t>REF</t>
  </si>
  <si>
    <t>DER-O</t>
  </si>
  <si>
    <t>SINAPI</t>
  </si>
  <si>
    <t>Placa de obra nas dimensões de 2.0 x 4.0 m, padrão DER</t>
  </si>
  <si>
    <t>Fornecimento, preparo e aplicação de concreto Fck=20 MPa (brita 1 e 2) - (5% de perdas já incluído no custo)</t>
  </si>
  <si>
    <t xml:space="preserve"> Escavação mecânica em material de 1a. categoria</t>
  </si>
  <si>
    <t>VIDE QUANTITATIVO PRANCHA 12</t>
  </si>
  <si>
    <t>Fornecimento, dobragem e colocação em fôrma, de armadura CA-50 A grossa diâmetro de 12.5 a 25.0 mm (1/2 a 1")</t>
  </si>
  <si>
    <t xml:space="preserve">Fôrma de chapa compensada resinada 12mm, levando-se em conta a utilização 3 vezes (incluido o material, corte, montagem, escoramento e desfôrma)
</t>
  </si>
  <si>
    <t xml:space="preserve"> Fôrma em chapa de madeira compensada plastificada 12mm para estrutura em geral, 5 reaproveitamentos, reforçada com sarrafos de madeira 2.5x10cm (incl material, corte, montagem, escoras em eucalipto e desforma)</t>
  </si>
  <si>
    <t xml:space="preserve"> Fornecimento, preparo e aplicação de concreto Fck=20 MPa (brita 1 e 2) - (5% de perdas já incluído no custo)</t>
  </si>
  <si>
    <t xml:space="preserve"> Fornecimento, dobragem e colocação em fôrma, de armadura CA-50 A grossa, diâmetro de 12.5 a 25.0mm</t>
  </si>
  <si>
    <t>Estrut. metálica p/ quadra poliesp. coberta constituída por perfis formados a frio, aço estrutural ASTM A-570 G33 (terças) ASTM A-36 (demais perfis) c/ o sistema de trat. e pint conf descrito em notas da planilha</t>
  </si>
  <si>
    <t>KG</t>
  </si>
  <si>
    <t>BDI</t>
  </si>
  <si>
    <t xml:space="preserve">MOVIMENTAÇÕES DE TERRA E PREPARO DO TERRENO </t>
  </si>
  <si>
    <t>Tabela : 1028201 - TABELA CUSTOS LABOR/CT-UFES PADRÃO DER
SETEMBRO 2023(LS=157,27;)</t>
  </si>
  <si>
    <t>Telha em aço galvalume trapezoidal 40, e=0.50mm, pintura cor branca nas duas faces, inclusive acessório
de fixação Ref. Santo André, Eternit, Metform ou equivalente</t>
  </si>
  <si>
    <t>PRANCHA 01</t>
  </si>
  <si>
    <t>1*1*0,65*10= 6,5 M3</t>
  </si>
  <si>
    <t>VIDE QUANTITATIVO PRANCHA 2</t>
  </si>
  <si>
    <t>1*1*0,05*10= 0,5 M3</t>
  </si>
  <si>
    <t>FÔRMA 4*0,6= 2,4 m2</t>
  </si>
  <si>
    <t>1*1*0,6*10= 6 M3</t>
  </si>
  <si>
    <t>AÇO CA50  13,8*10= 138 KG</t>
  </si>
  <si>
    <t>AÇO CA60 2,3*10= 23 KG</t>
  </si>
  <si>
    <t>FÔRMA 0,4*4*3*10= 48 m2</t>
  </si>
  <si>
    <t>((0,4*0,4*3)+(0,2*0,12*3))*10= 5,12 M3</t>
  </si>
  <si>
    <t>AÇO CA50  50,4*10= 504 KG</t>
  </si>
  <si>
    <t>7,7*2*20</t>
  </si>
  <si>
    <t xml:space="preserve">Locação de obra com gabarito de madeira </t>
  </si>
  <si>
    <t xml:space="preserve"> TELHAMENTO COM TELHA DE AÇO/ALUMÍNIO E = 0,5 MM, COM ATÉ 2 ÁGUAS, INCL M2 AS 76,31
USO IÇAMENTO. AF_07/2019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</si>
</sst>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1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i/>
      <sz val="9"/>
      <name val="Calibri"/>
      <family val="2"/>
      <scheme val="minor"/>
    </font>
    <font>
      <sz val="9"/>
      <color rgb="FFFF0000"/>
      <name val="Arial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sz val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1" xfId="0" applyFont="1" applyBorder="1"/>
    <xf numFmtId="44" fontId="4" fillId="0" borderId="13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44" fontId="7" fillId="0" borderId="1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4" fontId="7" fillId="0" borderId="0" xfId="1" applyFont="1"/>
    <xf numFmtId="44" fontId="4" fillId="0" borderId="12" xfId="1" applyFont="1" applyBorder="1"/>
    <xf numFmtId="44" fontId="7" fillId="5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44" fontId="7" fillId="6" borderId="1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4" fontId="2" fillId="0" borderId="0" xfId="0" applyNumberFormat="1" applyFont="1"/>
    <xf numFmtId="44" fontId="2" fillId="0" borderId="0" xfId="1" applyFont="1"/>
    <xf numFmtId="4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2" fillId="0" borderId="0" xfId="0" applyFont="1"/>
    <xf numFmtId="0" fontId="9" fillId="2" borderId="9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2" borderId="10" xfId="0" applyFont="1" applyFill="1" applyBorder="1"/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/>
    <xf numFmtId="0" fontId="13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/>
    <xf numFmtId="0" fontId="9" fillId="4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44" fontId="15" fillId="0" borderId="1" xfId="1" applyFont="1" applyBorder="1" applyAlignment="1">
      <alignment vertical="center"/>
    </xf>
    <xf numFmtId="10" fontId="15" fillId="0" borderId="1" xfId="2" applyNumberFormat="1" applyFont="1" applyBorder="1"/>
    <xf numFmtId="2" fontId="15" fillId="0" borderId="1" xfId="0" applyNumberFormat="1" applyFont="1" applyBorder="1"/>
    <xf numFmtId="43" fontId="15" fillId="0" borderId="1" xfId="0" applyNumberFormat="1" applyFont="1" applyBorder="1"/>
    <xf numFmtId="0" fontId="15" fillId="0" borderId="1" xfId="0" applyFont="1" applyBorder="1" applyAlignment="1" applyProtection="1">
      <alignment horizontal="left" vertical="center" wrapText="1"/>
      <protection locked="0" hidden="1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43" fontId="15" fillId="0" borderId="5" xfId="3" applyFont="1" applyBorder="1"/>
    <xf numFmtId="44" fontId="15" fillId="0" borderId="5" xfId="2" applyNumberFormat="1" applyFont="1" applyBorder="1" applyAlignment="1">
      <alignment horizontal="right"/>
    </xf>
    <xf numFmtId="43" fontId="15" fillId="0" borderId="5" xfId="3" applyFont="1" applyBorder="1" applyAlignment="1">
      <alignment horizontal="right"/>
    </xf>
    <xf numFmtId="43" fontId="15" fillId="4" borderId="5" xfId="3" applyFont="1" applyFill="1" applyBorder="1" applyAlignment="1">
      <alignment horizontal="right"/>
    </xf>
    <xf numFmtId="9" fontId="15" fillId="0" borderId="5" xfId="2" applyFont="1" applyBorder="1" applyAlignment="1">
      <alignment horizontal="right"/>
    </xf>
    <xf numFmtId="10" fontId="15" fillId="4" borderId="5" xfId="2" applyNumberFormat="1" applyFont="1" applyFill="1" applyBorder="1" applyAlignment="1">
      <alignment horizontal="right"/>
    </xf>
    <xf numFmtId="10" fontId="15" fillId="4" borderId="5" xfId="3" applyNumberFormat="1" applyFont="1" applyFill="1" applyBorder="1" applyAlignment="1">
      <alignment horizontal="right"/>
    </xf>
    <xf numFmtId="43" fontId="13" fillId="0" borderId="5" xfId="3" applyFont="1" applyBorder="1"/>
    <xf numFmtId="9" fontId="15" fillId="0" borderId="1" xfId="2" applyFont="1" applyBorder="1"/>
    <xf numFmtId="43" fontId="15" fillId="4" borderId="1" xfId="0" applyNumberFormat="1" applyFont="1" applyFill="1" applyBorder="1"/>
    <xf numFmtId="0" fontId="9" fillId="0" borderId="1" xfId="0" applyFont="1" applyBorder="1" applyAlignment="1">
      <alignment horizontal="left"/>
    </xf>
    <xf numFmtId="0" fontId="12" fillId="0" borderId="4" xfId="0" applyFont="1" applyBorder="1"/>
    <xf numFmtId="0" fontId="12" fillId="0" borderId="5" xfId="0" applyFont="1" applyBorder="1"/>
    <xf numFmtId="0" fontId="5" fillId="3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2" borderId="7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</cellXfs>
  <cellStyles count="6">
    <cellStyle name="Comma" xfId="3" builtinId="3"/>
    <cellStyle name="Currency" xfId="1" builtinId="4"/>
    <cellStyle name="Normal" xfId="0" builtinId="0"/>
    <cellStyle name="Normal 2" xfId="4"/>
    <cellStyle name="Percent" xfId="2" builtinId="5"/>
    <cellStyle name="Vírgula 2" xfId="5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47626</xdr:colOff>
      <xdr:row>50</xdr:row>
      <xdr:rowOff>57150</xdr:rowOff>
    </xdr:from>
    <xdr:to>
      <xdr:col>3</xdr:col>
      <xdr:colOff>3409950</xdr:colOff>
      <xdr:row>76</xdr:row>
      <xdr:rowOff>105877</xdr:rowOff>
    </xdr:to>
    <xdr:pic>
      <xdr:nvPicPr>
        <xdr:cNvPr id="4" name="Imagem 3" descr="Interface gráfica do usuário&#10;&#10;Descrição gerada automaticamente">
          <a:extLst>
            <a:ext uri="{FF2B5EF4-FFF2-40B4-BE49-F238E27FC236}">
              <a16:creationId xmlns="" xmlns:a16="http://schemas.microsoft.com/office/drawing/2014/main" id="{CCD90041-3295-5B49-A477-B8E2C320FA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386" t="13282" r="36683" b="19262"/>
        <a:stretch/>
      </xdr:blipFill>
      <xdr:spPr>
        <a:xfrm>
          <a:off x="904876" y="10963275"/>
          <a:ext cx="3905249" cy="4258777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tabela_serv_impressao.jsp?pk_tabela=199.0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abela_serv_impressao.jsp?pk_tabela=199.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view="pageBreakPreview" zoomScaleNormal="100" zoomScaleSheetLayoutView="100" workbookViewId="0">
      <selection activeCell="D4" sqref="D4:I4"/>
    </sheetView>
  </sheetViews>
  <sheetFormatPr defaultColWidth="9.140625" defaultRowHeight="12.75" x14ac:dyDescent="0.2"/>
  <cols>
    <col min="1" max="2" width="6.42578125" style="2" customWidth="1"/>
    <col min="3" max="3" width="8.140625" style="2" customWidth="1"/>
    <col min="4" max="4" width="58.85546875" style="3" customWidth="1"/>
    <col min="5" max="5" width="5.140625" style="2" bestFit="1" customWidth="1"/>
    <col min="6" max="6" width="10.85546875" style="1" bestFit="1" customWidth="1"/>
    <col min="7" max="8" width="12.42578125" style="11" customWidth="1"/>
    <col min="9" max="9" width="15.42578125" style="10" customWidth="1"/>
    <col min="10" max="10" width="14.28515625" style="1" bestFit="1" customWidth="1"/>
    <col min="11" max="16384" width="9.140625" style="1"/>
  </cols>
  <sheetData>
    <row r="1" spans="1:9" ht="62.25" customHeight="1" x14ac:dyDescent="0.2">
      <c r="A1" s="75" t="s">
        <v>70</v>
      </c>
      <c r="B1" s="76"/>
      <c r="C1" s="76"/>
      <c r="D1" s="76"/>
      <c r="E1" s="76"/>
      <c r="F1" s="76"/>
      <c r="G1" s="76"/>
      <c r="H1" s="76"/>
      <c r="I1" s="77"/>
    </row>
    <row r="2" spans="1:9" ht="17.45" customHeight="1" x14ac:dyDescent="0.2">
      <c r="A2" s="24"/>
      <c r="B2" s="25"/>
      <c r="C2" s="25"/>
      <c r="D2" s="25"/>
      <c r="E2" s="25" t="s">
        <v>68</v>
      </c>
      <c r="F2" s="25">
        <v>30.17</v>
      </c>
      <c r="G2" s="25">
        <v>15.57</v>
      </c>
      <c r="H2" s="25"/>
      <c r="I2" s="26"/>
    </row>
    <row r="3" spans="1:9" ht="33.75" x14ac:dyDescent="0.2">
      <c r="A3" s="27" t="s">
        <v>7</v>
      </c>
      <c r="B3" s="27" t="s">
        <v>54</v>
      </c>
      <c r="C3" s="14" t="s">
        <v>53</v>
      </c>
      <c r="D3" s="14" t="s">
        <v>5</v>
      </c>
      <c r="E3" s="27" t="s">
        <v>6</v>
      </c>
      <c r="F3" s="27" t="s">
        <v>8</v>
      </c>
      <c r="G3" s="15" t="s">
        <v>9</v>
      </c>
      <c r="H3" s="15" t="s">
        <v>39</v>
      </c>
      <c r="I3" s="16" t="s">
        <v>10</v>
      </c>
    </row>
    <row r="4" spans="1:9" ht="15" customHeight="1" x14ac:dyDescent="0.2">
      <c r="A4" s="78">
        <v>1</v>
      </c>
      <c r="B4" s="78"/>
      <c r="C4" s="78"/>
      <c r="D4" s="79" t="s">
        <v>0</v>
      </c>
      <c r="E4" s="79"/>
      <c r="F4" s="79"/>
      <c r="G4" s="79"/>
      <c r="H4" s="79"/>
      <c r="I4" s="79"/>
    </row>
    <row r="5" spans="1:9" ht="12" customHeight="1" x14ac:dyDescent="0.2">
      <c r="A5" s="6" t="s">
        <v>13</v>
      </c>
      <c r="B5" s="6" t="s">
        <v>55</v>
      </c>
      <c r="C5" s="6">
        <v>10501</v>
      </c>
      <c r="D5" s="7" t="s">
        <v>84</v>
      </c>
      <c r="E5" s="6" t="s">
        <v>14</v>
      </c>
      <c r="F5" s="8">
        <v>320</v>
      </c>
      <c r="G5" s="13">
        <v>10.9</v>
      </c>
      <c r="H5" s="13">
        <f>ROUND(G5*(1+($F$2 /100)),2)</f>
        <v>14.19</v>
      </c>
      <c r="I5" s="9">
        <f t="shared" ref="I5:I6" si="0">TRUNC(F5*H5,2)</f>
        <v>4540.8</v>
      </c>
    </row>
    <row r="6" spans="1:9" ht="12" customHeight="1" x14ac:dyDescent="0.2">
      <c r="A6" s="6" t="s">
        <v>34</v>
      </c>
      <c r="B6" s="6" t="s">
        <v>55</v>
      </c>
      <c r="C6" s="6">
        <v>20305</v>
      </c>
      <c r="D6" s="7" t="s">
        <v>57</v>
      </c>
      <c r="E6" s="6" t="s">
        <v>14</v>
      </c>
      <c r="F6" s="8">
        <v>8</v>
      </c>
      <c r="G6" s="13">
        <v>245.3</v>
      </c>
      <c r="H6" s="13">
        <f>ROUND(G6*(1+($F$2 /100)),2)</f>
        <v>319.31</v>
      </c>
      <c r="I6" s="9">
        <f t="shared" si="0"/>
        <v>2554.48</v>
      </c>
    </row>
    <row r="7" spans="1:9" x14ac:dyDescent="0.2">
      <c r="A7" s="80"/>
      <c r="B7" s="80"/>
      <c r="C7" s="80"/>
      <c r="D7" s="80"/>
      <c r="E7" s="80"/>
      <c r="F7" s="80"/>
      <c r="G7" s="80"/>
      <c r="H7" s="17" t="s">
        <v>44</v>
      </c>
      <c r="I7" s="18">
        <f>SUM(I5:I6)</f>
        <v>7095.2800000000007</v>
      </c>
    </row>
    <row r="8" spans="1:9" ht="15" customHeight="1" x14ac:dyDescent="0.2">
      <c r="A8" s="78">
        <v>2</v>
      </c>
      <c r="B8" s="78"/>
      <c r="C8" s="78"/>
      <c r="D8" s="81" t="s">
        <v>69</v>
      </c>
      <c r="E8" s="82"/>
      <c r="F8" s="82"/>
      <c r="G8" s="82"/>
      <c r="H8" s="82"/>
      <c r="I8" s="83"/>
    </row>
    <row r="9" spans="1:9" x14ac:dyDescent="0.2">
      <c r="A9" s="6" t="s">
        <v>17</v>
      </c>
      <c r="B9" s="6" t="s">
        <v>55</v>
      </c>
      <c r="C9" s="6">
        <v>30103</v>
      </c>
      <c r="D9" s="7" t="s">
        <v>59</v>
      </c>
      <c r="E9" s="6" t="s">
        <v>15</v>
      </c>
      <c r="F9" s="8">
        <v>6.5</v>
      </c>
      <c r="G9" s="13">
        <v>16.3</v>
      </c>
      <c r="H9" s="13">
        <f>ROUND(G9*(1+($F$2 /100)),2)</f>
        <v>21.22</v>
      </c>
      <c r="I9" s="9">
        <f>TRUNC(F9*H9,2)</f>
        <v>137.93</v>
      </c>
    </row>
    <row r="10" spans="1:9" x14ac:dyDescent="0.2">
      <c r="A10" s="74"/>
      <c r="B10" s="74"/>
      <c r="C10" s="74"/>
      <c r="D10" s="74"/>
      <c r="E10" s="74"/>
      <c r="F10" s="74"/>
      <c r="G10" s="74"/>
      <c r="H10" s="17" t="s">
        <v>43</v>
      </c>
      <c r="I10" s="18">
        <f>SUM(I9:I9)</f>
        <v>137.93</v>
      </c>
    </row>
    <row r="11" spans="1:9" ht="15" customHeight="1" x14ac:dyDescent="0.2">
      <c r="A11" s="78">
        <v>3</v>
      </c>
      <c r="B11" s="78"/>
      <c r="C11" s="78"/>
      <c r="D11" s="81" t="s">
        <v>2</v>
      </c>
      <c r="E11" s="82"/>
      <c r="F11" s="82"/>
      <c r="G11" s="82"/>
      <c r="H11" s="82"/>
      <c r="I11" s="83"/>
    </row>
    <row r="12" spans="1:9" ht="36" x14ac:dyDescent="0.2">
      <c r="A12" s="6" t="s">
        <v>19</v>
      </c>
      <c r="B12" s="6" t="s">
        <v>55</v>
      </c>
      <c r="C12" s="6">
        <v>40231</v>
      </c>
      <c r="D12" s="7" t="s">
        <v>24</v>
      </c>
      <c r="E12" s="6" t="s">
        <v>15</v>
      </c>
      <c r="F12" s="8">
        <f>'MEMÓRIA DE CÁLCULO'!F20</f>
        <v>0.5</v>
      </c>
      <c r="G12" s="13">
        <v>667.76</v>
      </c>
      <c r="H12" s="13">
        <f>ROUND(G12*(1+($F$2 /100)),2)</f>
        <v>869.22</v>
      </c>
      <c r="I12" s="9">
        <f t="shared" ref="I12:I16" si="1">TRUNC(F12*H12,2)</f>
        <v>434.61</v>
      </c>
    </row>
    <row r="13" spans="1:9" ht="48" x14ac:dyDescent="0.2">
      <c r="A13" s="6">
        <v>3.2</v>
      </c>
      <c r="B13" s="6" t="s">
        <v>55</v>
      </c>
      <c r="C13" s="6">
        <v>40238</v>
      </c>
      <c r="D13" s="7" t="s">
        <v>62</v>
      </c>
      <c r="E13" s="6" t="s">
        <v>14</v>
      </c>
      <c r="F13" s="8">
        <f>'MEMÓRIA DE CÁLCULO'!F23</f>
        <v>2.4</v>
      </c>
      <c r="G13" s="13">
        <v>84.07</v>
      </c>
      <c r="H13" s="13">
        <f t="shared" ref="H13:H16" si="2">ROUND(G13*(1+($F$2 /100)),2)</f>
        <v>109.43</v>
      </c>
      <c r="I13" s="9">
        <f t="shared" si="1"/>
        <v>262.63</v>
      </c>
    </row>
    <row r="14" spans="1:9" ht="24" x14ac:dyDescent="0.2">
      <c r="A14" s="6">
        <v>3.3</v>
      </c>
      <c r="B14" s="6" t="s">
        <v>55</v>
      </c>
      <c r="C14" s="6">
        <v>40235</v>
      </c>
      <c r="D14" s="7" t="s">
        <v>58</v>
      </c>
      <c r="E14" s="6" t="s">
        <v>15</v>
      </c>
      <c r="F14" s="8">
        <f>'MEMÓRIA DE CÁLCULO'!F26</f>
        <v>6</v>
      </c>
      <c r="G14" s="13">
        <v>709.99</v>
      </c>
      <c r="H14" s="13">
        <f t="shared" si="2"/>
        <v>924.19</v>
      </c>
      <c r="I14" s="9">
        <f t="shared" si="1"/>
        <v>5545.14</v>
      </c>
    </row>
    <row r="15" spans="1:9" ht="33.6" customHeight="1" x14ac:dyDescent="0.2">
      <c r="A15" s="6">
        <v>3.4</v>
      </c>
      <c r="B15" s="6" t="s">
        <v>55</v>
      </c>
      <c r="C15" s="6">
        <v>40245</v>
      </c>
      <c r="D15" s="7" t="s">
        <v>61</v>
      </c>
      <c r="E15" s="6" t="s">
        <v>3</v>
      </c>
      <c r="F15" s="8">
        <f>'MEMÓRIA DE CÁLCULO'!F29</f>
        <v>138</v>
      </c>
      <c r="G15" s="13">
        <v>11.23</v>
      </c>
      <c r="H15" s="13">
        <f t="shared" si="2"/>
        <v>14.62</v>
      </c>
      <c r="I15" s="9">
        <f t="shared" si="1"/>
        <v>2017.56</v>
      </c>
    </row>
    <row r="16" spans="1:9" ht="33.6" customHeight="1" x14ac:dyDescent="0.2">
      <c r="A16" s="6" t="s">
        <v>37</v>
      </c>
      <c r="B16" s="6" t="s">
        <v>55</v>
      </c>
      <c r="C16" s="6">
        <v>40246</v>
      </c>
      <c r="D16" s="7" t="s">
        <v>36</v>
      </c>
      <c r="E16" s="6" t="s">
        <v>3</v>
      </c>
      <c r="F16" s="8">
        <f>'MEMÓRIA DE CÁLCULO'!F32</f>
        <v>23</v>
      </c>
      <c r="G16" s="13">
        <v>11.59</v>
      </c>
      <c r="H16" s="13">
        <f t="shared" si="2"/>
        <v>15.09</v>
      </c>
      <c r="I16" s="9">
        <f t="shared" si="1"/>
        <v>347.07</v>
      </c>
    </row>
    <row r="17" spans="1:10" x14ac:dyDescent="0.2">
      <c r="A17" s="74"/>
      <c r="B17" s="74"/>
      <c r="C17" s="74"/>
      <c r="D17" s="74"/>
      <c r="E17" s="74"/>
      <c r="F17" s="74"/>
      <c r="G17" s="74"/>
      <c r="H17" s="17" t="s">
        <v>42</v>
      </c>
      <c r="I17" s="18">
        <f>SUM(I12:I16)</f>
        <v>8607.01</v>
      </c>
    </row>
    <row r="18" spans="1:10" ht="15" customHeight="1" x14ac:dyDescent="0.2">
      <c r="A18" s="78">
        <v>4</v>
      </c>
      <c r="B18" s="78"/>
      <c r="C18" s="78"/>
      <c r="D18" s="81" t="s">
        <v>4</v>
      </c>
      <c r="E18" s="82"/>
      <c r="F18" s="82"/>
      <c r="G18" s="82"/>
      <c r="H18" s="82"/>
      <c r="I18" s="83"/>
    </row>
    <row r="19" spans="1:10" ht="48" x14ac:dyDescent="0.2">
      <c r="A19" s="6" t="s">
        <v>20</v>
      </c>
      <c r="B19" s="6" t="s">
        <v>55</v>
      </c>
      <c r="C19" s="6">
        <v>40337</v>
      </c>
      <c r="D19" s="7" t="s">
        <v>63</v>
      </c>
      <c r="E19" s="6" t="s">
        <v>14</v>
      </c>
      <c r="F19" s="8">
        <f>'MEMÓRIA DE CÁLCULO'!F38</f>
        <v>48</v>
      </c>
      <c r="G19" s="13">
        <v>102.31</v>
      </c>
      <c r="H19" s="13">
        <f t="shared" ref="H19:H21" si="3">ROUND(G19*(1+($F$2 /100)),2)</f>
        <v>133.18</v>
      </c>
      <c r="I19" s="9">
        <f>TRUNC(F19*H19,2)</f>
        <v>6392.64</v>
      </c>
    </row>
    <row r="20" spans="1:10" ht="24" x14ac:dyDescent="0.2">
      <c r="A20" s="6" t="s">
        <v>21</v>
      </c>
      <c r="B20" s="6" t="s">
        <v>55</v>
      </c>
      <c r="C20" s="6">
        <v>40322</v>
      </c>
      <c r="D20" s="7" t="s">
        <v>64</v>
      </c>
      <c r="E20" s="6" t="s">
        <v>15</v>
      </c>
      <c r="F20" s="8">
        <f>'MEMÓRIA DE CÁLCULO'!F41</f>
        <v>5.12</v>
      </c>
      <c r="G20" s="13">
        <v>822.41</v>
      </c>
      <c r="H20" s="13">
        <f t="shared" si="3"/>
        <v>1070.53</v>
      </c>
      <c r="I20" s="9">
        <f>TRUNC(F20*H20,2)</f>
        <v>5481.11</v>
      </c>
    </row>
    <row r="21" spans="1:10" ht="24" x14ac:dyDescent="0.2">
      <c r="A21" s="6" t="s">
        <v>22</v>
      </c>
      <c r="B21" s="6" t="s">
        <v>55</v>
      </c>
      <c r="C21" s="6">
        <v>40332</v>
      </c>
      <c r="D21" s="7" t="s">
        <v>65</v>
      </c>
      <c r="E21" s="6" t="s">
        <v>3</v>
      </c>
      <c r="F21" s="8">
        <f>'MEMÓRIA DE CÁLCULO'!F44</f>
        <v>504</v>
      </c>
      <c r="G21" s="13">
        <v>11.23</v>
      </c>
      <c r="H21" s="13">
        <f t="shared" si="3"/>
        <v>14.62</v>
      </c>
      <c r="I21" s="9">
        <f>TRUNC(F21*H21,2)</f>
        <v>7368.48</v>
      </c>
    </row>
    <row r="22" spans="1:10" x14ac:dyDescent="0.2">
      <c r="A22" s="74"/>
      <c r="B22" s="74"/>
      <c r="C22" s="74"/>
      <c r="D22" s="74"/>
      <c r="E22" s="74"/>
      <c r="F22" s="74"/>
      <c r="G22" s="74"/>
      <c r="H22" s="17" t="s">
        <v>41</v>
      </c>
      <c r="I22" s="18">
        <f>SUM(I19:I21)</f>
        <v>19242.23</v>
      </c>
    </row>
    <row r="23" spans="1:10" x14ac:dyDescent="0.2">
      <c r="A23" s="84">
        <v>5</v>
      </c>
      <c r="B23" s="85"/>
      <c r="C23" s="86"/>
      <c r="D23" s="81" t="s">
        <v>48</v>
      </c>
      <c r="E23" s="82"/>
      <c r="F23" s="82"/>
      <c r="G23" s="82"/>
      <c r="H23" s="82"/>
      <c r="I23" s="83"/>
    </row>
    <row r="24" spans="1:10" ht="48" x14ac:dyDescent="0.2">
      <c r="A24" s="6" t="s">
        <v>49</v>
      </c>
      <c r="B24" s="6" t="s">
        <v>55</v>
      </c>
      <c r="C24" s="6">
        <v>200738</v>
      </c>
      <c r="D24" s="7" t="s">
        <v>66</v>
      </c>
      <c r="E24" s="6" t="s">
        <v>67</v>
      </c>
      <c r="F24" s="8">
        <f>'MEMÓRIA DE CÁLCULO'!F50</f>
        <v>4202.51</v>
      </c>
      <c r="G24" s="13">
        <v>34.25</v>
      </c>
      <c r="H24" s="13">
        <f>ROUND(G24*(1+($G$2 /100)),2)</f>
        <v>39.58</v>
      </c>
      <c r="I24" s="9">
        <f>TRUNC(F24*H24,2)</f>
        <v>166335.34</v>
      </c>
    </row>
    <row r="25" spans="1:10" x14ac:dyDescent="0.2">
      <c r="A25" s="74"/>
      <c r="B25" s="74"/>
      <c r="C25" s="74"/>
      <c r="D25" s="74"/>
      <c r="E25" s="74"/>
      <c r="F25" s="74"/>
      <c r="G25" s="74"/>
      <c r="H25" s="17" t="s">
        <v>50</v>
      </c>
      <c r="I25" s="18">
        <f>I24</f>
        <v>166335.34</v>
      </c>
    </row>
    <row r="26" spans="1:10" x14ac:dyDescent="0.2">
      <c r="A26" s="84">
        <v>6</v>
      </c>
      <c r="B26" s="85"/>
      <c r="C26" s="86"/>
      <c r="D26" s="81" t="s">
        <v>25</v>
      </c>
      <c r="E26" s="82"/>
      <c r="F26" s="82"/>
      <c r="G26" s="82"/>
      <c r="H26" s="82"/>
      <c r="I26" s="83"/>
    </row>
    <row r="27" spans="1:10" ht="36" x14ac:dyDescent="0.2">
      <c r="A27" s="6" t="s">
        <v>40</v>
      </c>
      <c r="B27" s="6" t="s">
        <v>56</v>
      </c>
      <c r="C27" s="6">
        <v>94213</v>
      </c>
      <c r="D27" s="7" t="s">
        <v>85</v>
      </c>
      <c r="E27" s="6" t="s">
        <v>35</v>
      </c>
      <c r="F27" s="8">
        <v>308</v>
      </c>
      <c r="G27" s="13">
        <v>65.180000000000007</v>
      </c>
      <c r="H27" s="13">
        <f>ROUND(G27*(1+($G$2 /100)),2)</f>
        <v>75.33</v>
      </c>
      <c r="I27" s="9">
        <f>TRUNC(F27*H27,2)</f>
        <v>23201.64</v>
      </c>
    </row>
    <row r="28" spans="1:10" x14ac:dyDescent="0.2">
      <c r="A28" s="74"/>
      <c r="B28" s="74"/>
      <c r="C28" s="74"/>
      <c r="D28" s="74"/>
      <c r="E28" s="74"/>
      <c r="F28" s="74"/>
      <c r="G28" s="74"/>
      <c r="H28" s="17" t="s">
        <v>50</v>
      </c>
      <c r="I28" s="18">
        <f>I27</f>
        <v>23201.64</v>
      </c>
    </row>
    <row r="29" spans="1:10" ht="13.5" thickBot="1" x14ac:dyDescent="0.25"/>
    <row r="30" spans="1:10" ht="13.5" thickBot="1" x14ac:dyDescent="0.25">
      <c r="F30" s="4" t="s">
        <v>23</v>
      </c>
      <c r="G30" s="12"/>
      <c r="H30" s="12"/>
      <c r="I30" s="5">
        <f>I28+I25+I22+I17+I10+I7</f>
        <v>224619.43</v>
      </c>
      <c r="J30" s="30"/>
    </row>
    <row r="31" spans="1:10" x14ac:dyDescent="0.2">
      <c r="I31" s="32"/>
      <c r="J31" s="29"/>
    </row>
    <row r="32" spans="1:10" x14ac:dyDescent="0.2">
      <c r="I32" s="31"/>
      <c r="J32" s="29"/>
    </row>
  </sheetData>
  <mergeCells count="19">
    <mergeCell ref="A25:G25"/>
    <mergeCell ref="A26:C26"/>
    <mergeCell ref="D26:I26"/>
    <mergeCell ref="A28:G28"/>
    <mergeCell ref="A1:I1"/>
    <mergeCell ref="A4:C4"/>
    <mergeCell ref="D4:I4"/>
    <mergeCell ref="A7:G7"/>
    <mergeCell ref="A8:C8"/>
    <mergeCell ref="D8:I8"/>
    <mergeCell ref="A10:G10"/>
    <mergeCell ref="A11:C11"/>
    <mergeCell ref="D11:I11"/>
    <mergeCell ref="A17:G17"/>
    <mergeCell ref="A18:C18"/>
    <mergeCell ref="D18:I18"/>
    <mergeCell ref="A22:G22"/>
    <mergeCell ref="A23:C23"/>
    <mergeCell ref="D23:I23"/>
  </mergeCells>
  <phoneticPr fontId="11" type="noConversion"/>
  <pageMargins left="0.70866141732283472" right="0.70866141732283472" top="0.84" bottom="0.74803149606299213" header="0.23" footer="0.31496062992125984"/>
  <pageSetup paperSize="9" scale="96" orientation="landscape" r:id="rId1"/>
  <headerFooter>
    <oddHeader>&amp;C&amp;10PREFEITURA MUNICIPAL DE MUCURICI
GALPÃO METÁLICO UTC
&amp;"-,Negrito"PLANILHA ORÇAMENTÁRIA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view="pageLayout" zoomScale="85" zoomScaleNormal="85" zoomScaleSheetLayoutView="100" zoomScalePageLayoutView="85" workbookViewId="0">
      <selection activeCell="A11" sqref="A11:F11"/>
    </sheetView>
  </sheetViews>
  <sheetFormatPr defaultColWidth="9.140625" defaultRowHeight="12.75" x14ac:dyDescent="0.2"/>
  <cols>
    <col min="1" max="2" width="6.42578125" style="2" customWidth="1"/>
    <col min="3" max="3" width="8.140625" style="2" customWidth="1"/>
    <col min="4" max="4" width="58.85546875" style="3" customWidth="1"/>
    <col min="5" max="5" width="5.140625" style="2" bestFit="1" customWidth="1"/>
    <col min="6" max="6" width="10.85546875" style="1" bestFit="1" customWidth="1"/>
    <col min="7" max="16384" width="9.140625" style="1"/>
  </cols>
  <sheetData>
    <row r="1" spans="1:6" x14ac:dyDescent="0.2">
      <c r="A1" s="27" t="s">
        <v>7</v>
      </c>
      <c r="B1" s="27" t="s">
        <v>54</v>
      </c>
      <c r="C1" s="14" t="s">
        <v>53</v>
      </c>
      <c r="D1" s="14" t="s">
        <v>5</v>
      </c>
      <c r="E1" s="27" t="s">
        <v>6</v>
      </c>
      <c r="F1" s="27" t="s">
        <v>8</v>
      </c>
    </row>
    <row r="2" spans="1:6" ht="15" customHeight="1" x14ac:dyDescent="0.2">
      <c r="A2" s="78">
        <v>1</v>
      </c>
      <c r="B2" s="78"/>
      <c r="C2" s="78"/>
      <c r="D2" s="79" t="s">
        <v>0</v>
      </c>
      <c r="E2" s="79"/>
      <c r="F2" s="79"/>
    </row>
    <row r="3" spans="1:6" ht="12" customHeight="1" x14ac:dyDescent="0.2">
      <c r="A3" s="6" t="s">
        <v>13</v>
      </c>
      <c r="B3" s="6" t="s">
        <v>55</v>
      </c>
      <c r="C3" s="6">
        <v>10501</v>
      </c>
      <c r="D3" s="7" t="s">
        <v>38</v>
      </c>
      <c r="E3" s="6" t="s">
        <v>14</v>
      </c>
      <c r="F3" s="8">
        <v>320</v>
      </c>
    </row>
    <row r="4" spans="1:6" ht="12" customHeight="1" x14ac:dyDescent="0.2">
      <c r="A4" s="19"/>
      <c r="B4" s="19"/>
      <c r="C4" s="19"/>
      <c r="D4" s="20" t="s">
        <v>72</v>
      </c>
      <c r="E4" s="19"/>
      <c r="F4" s="22">
        <v>3</v>
      </c>
    </row>
    <row r="5" spans="1:6" ht="12" customHeight="1" x14ac:dyDescent="0.2">
      <c r="A5" s="19"/>
      <c r="B5" s="19"/>
      <c r="C5" s="19"/>
      <c r="D5" s="20" t="s">
        <v>51</v>
      </c>
      <c r="E5" s="28"/>
      <c r="F5" s="21">
        <v>320</v>
      </c>
    </row>
    <row r="6" spans="1:6" ht="12" customHeight="1" x14ac:dyDescent="0.2">
      <c r="A6" s="6" t="s">
        <v>34</v>
      </c>
      <c r="B6" s="6" t="s">
        <v>55</v>
      </c>
      <c r="C6" s="6">
        <v>20305</v>
      </c>
      <c r="D6" s="7" t="s">
        <v>1</v>
      </c>
      <c r="E6" s="6" t="s">
        <v>14</v>
      </c>
      <c r="F6" s="8">
        <v>8</v>
      </c>
    </row>
    <row r="7" spans="1:6" ht="12" customHeight="1" x14ac:dyDescent="0.2">
      <c r="A7" s="19"/>
      <c r="B7" s="19"/>
      <c r="C7" s="19"/>
      <c r="D7" s="20" t="s">
        <v>45</v>
      </c>
      <c r="E7" s="19"/>
      <c r="F7" s="22"/>
    </row>
    <row r="8" spans="1:6" ht="12" customHeight="1" x14ac:dyDescent="0.2">
      <c r="A8" s="19"/>
      <c r="B8" s="19"/>
      <c r="C8" s="19"/>
      <c r="D8" s="20" t="s">
        <v>46</v>
      </c>
      <c r="E8" s="19"/>
      <c r="F8" s="22"/>
    </row>
    <row r="9" spans="1:6" ht="12" customHeight="1" x14ac:dyDescent="0.2">
      <c r="A9" s="19"/>
      <c r="B9" s="19"/>
      <c r="C9" s="19"/>
      <c r="D9" s="20" t="s">
        <v>47</v>
      </c>
      <c r="E9" s="19"/>
      <c r="F9" s="22"/>
    </row>
    <row r="10" spans="1:6" x14ac:dyDescent="0.2">
      <c r="A10" s="19"/>
      <c r="B10" s="19"/>
      <c r="C10" s="28"/>
      <c r="D10" s="20"/>
      <c r="E10" s="28"/>
      <c r="F10" s="21"/>
    </row>
    <row r="11" spans="1:6" x14ac:dyDescent="0.2">
      <c r="A11" s="80"/>
      <c r="B11" s="80"/>
      <c r="C11" s="80"/>
      <c r="D11" s="80"/>
      <c r="E11" s="80"/>
      <c r="F11" s="80"/>
    </row>
    <row r="12" spans="1:6" ht="15" customHeight="1" x14ac:dyDescent="0.2">
      <c r="A12" s="78">
        <v>2</v>
      </c>
      <c r="B12" s="78"/>
      <c r="C12" s="78"/>
      <c r="D12" s="87" t="s">
        <v>52</v>
      </c>
      <c r="E12" s="87"/>
      <c r="F12" s="87"/>
    </row>
    <row r="13" spans="1:6" ht="15" customHeight="1" x14ac:dyDescent="0.2">
      <c r="A13" s="33"/>
      <c r="B13" s="33"/>
      <c r="C13" s="33"/>
      <c r="D13" s="34"/>
      <c r="E13" s="34"/>
      <c r="F13" s="34"/>
    </row>
    <row r="14" spans="1:6" ht="24" x14ac:dyDescent="0.2">
      <c r="A14" s="6" t="s">
        <v>17</v>
      </c>
      <c r="B14" s="6" t="s">
        <v>55</v>
      </c>
      <c r="C14" s="6">
        <v>30101</v>
      </c>
      <c r="D14" s="7" t="s">
        <v>18</v>
      </c>
      <c r="E14" s="6" t="s">
        <v>15</v>
      </c>
      <c r="F14" s="8">
        <v>6.5</v>
      </c>
    </row>
    <row r="15" spans="1:6" x14ac:dyDescent="0.2">
      <c r="A15" s="19"/>
      <c r="B15" s="19"/>
      <c r="C15" s="19"/>
      <c r="D15" s="20" t="s">
        <v>60</v>
      </c>
      <c r="E15" s="28"/>
      <c r="F15" s="21">
        <v>6.5</v>
      </c>
    </row>
    <row r="16" spans="1:6" x14ac:dyDescent="0.2">
      <c r="A16" s="19"/>
      <c r="B16" s="19"/>
      <c r="C16" s="19"/>
      <c r="D16" s="20" t="s">
        <v>73</v>
      </c>
      <c r="E16" s="28"/>
      <c r="F16" s="21"/>
    </row>
    <row r="17" spans="1:6" x14ac:dyDescent="0.2">
      <c r="A17" s="19"/>
      <c r="B17" s="19"/>
      <c r="C17" s="19"/>
      <c r="D17" s="23"/>
      <c r="E17" s="28"/>
      <c r="F17" s="21"/>
    </row>
    <row r="18" spans="1:6" x14ac:dyDescent="0.2">
      <c r="A18" s="74"/>
      <c r="B18" s="74"/>
      <c r="C18" s="74"/>
      <c r="D18" s="74"/>
      <c r="E18" s="74"/>
      <c r="F18" s="74"/>
    </row>
    <row r="19" spans="1:6" ht="15" customHeight="1" x14ac:dyDescent="0.2">
      <c r="A19" s="78">
        <v>3</v>
      </c>
      <c r="B19" s="78"/>
      <c r="C19" s="78"/>
      <c r="D19" s="81" t="s">
        <v>2</v>
      </c>
      <c r="E19" s="82"/>
      <c r="F19" s="82"/>
    </row>
    <row r="20" spans="1:6" ht="36" x14ac:dyDescent="0.2">
      <c r="A20" s="6" t="s">
        <v>19</v>
      </c>
      <c r="B20" s="6" t="s">
        <v>55</v>
      </c>
      <c r="C20" s="6">
        <v>40231</v>
      </c>
      <c r="D20" s="7" t="s">
        <v>24</v>
      </c>
      <c r="E20" s="6" t="s">
        <v>15</v>
      </c>
      <c r="F20" s="8">
        <v>0.5</v>
      </c>
    </row>
    <row r="21" spans="1:6" x14ac:dyDescent="0.2">
      <c r="A21" s="19"/>
      <c r="B21" s="19"/>
      <c r="C21" s="19"/>
      <c r="D21" s="20" t="s">
        <v>74</v>
      </c>
      <c r="E21" s="28"/>
      <c r="F21" s="21">
        <v>0.5</v>
      </c>
    </row>
    <row r="22" spans="1:6" x14ac:dyDescent="0.2">
      <c r="A22" s="19"/>
      <c r="B22" s="19"/>
      <c r="C22" s="19"/>
      <c r="D22" s="20" t="s">
        <v>75</v>
      </c>
      <c r="E22" s="28"/>
      <c r="F22" s="21"/>
    </row>
    <row r="23" spans="1:6" ht="48" x14ac:dyDescent="0.2">
      <c r="A23" s="6">
        <v>3.2</v>
      </c>
      <c r="B23" s="6" t="s">
        <v>55</v>
      </c>
      <c r="C23" s="6">
        <v>40238</v>
      </c>
      <c r="D23" s="7" t="s">
        <v>62</v>
      </c>
      <c r="E23" s="6" t="s">
        <v>14</v>
      </c>
      <c r="F23" s="8">
        <v>2.4</v>
      </c>
    </row>
    <row r="24" spans="1:6" x14ac:dyDescent="0.2">
      <c r="A24" s="19"/>
      <c r="B24" s="19"/>
      <c r="C24" s="19"/>
      <c r="D24" s="20" t="s">
        <v>76</v>
      </c>
      <c r="E24" s="28"/>
      <c r="F24" s="21"/>
    </row>
    <row r="25" spans="1:6" x14ac:dyDescent="0.2">
      <c r="A25" s="19"/>
      <c r="B25" s="19"/>
      <c r="C25" s="19"/>
      <c r="D25" s="20"/>
      <c r="E25" s="28"/>
      <c r="F25" s="21"/>
    </row>
    <row r="26" spans="1:6" ht="24" x14ac:dyDescent="0.2">
      <c r="A26" s="6">
        <v>3.3</v>
      </c>
      <c r="B26" s="6" t="s">
        <v>55</v>
      </c>
      <c r="C26" s="6">
        <v>40235</v>
      </c>
      <c r="D26" s="7" t="s">
        <v>58</v>
      </c>
      <c r="E26" s="6" t="s">
        <v>15</v>
      </c>
      <c r="F26" s="8">
        <v>6</v>
      </c>
    </row>
    <row r="27" spans="1:6" x14ac:dyDescent="0.2">
      <c r="A27" s="19"/>
      <c r="B27" s="19"/>
      <c r="C27" s="19"/>
      <c r="D27" s="20" t="s">
        <v>77</v>
      </c>
      <c r="E27" s="28"/>
      <c r="F27" s="21">
        <v>6</v>
      </c>
    </row>
    <row r="28" spans="1:6" x14ac:dyDescent="0.2">
      <c r="A28" s="19"/>
      <c r="B28" s="19"/>
      <c r="C28" s="19"/>
      <c r="D28" s="20"/>
      <c r="E28" s="28"/>
      <c r="F28" s="21"/>
    </row>
    <row r="29" spans="1:6" ht="33.6" customHeight="1" x14ac:dyDescent="0.2">
      <c r="A29" s="6">
        <v>3.4</v>
      </c>
      <c r="B29" s="6" t="s">
        <v>55</v>
      </c>
      <c r="C29" s="6">
        <v>40245</v>
      </c>
      <c r="D29" s="7" t="s">
        <v>61</v>
      </c>
      <c r="E29" s="6" t="s">
        <v>3</v>
      </c>
      <c r="F29" s="8">
        <v>138</v>
      </c>
    </row>
    <row r="30" spans="1:6" ht="12.6" customHeight="1" x14ac:dyDescent="0.2">
      <c r="A30" s="19"/>
      <c r="B30" s="19"/>
      <c r="C30" s="19"/>
      <c r="D30" s="20" t="s">
        <v>78</v>
      </c>
      <c r="E30" s="28"/>
      <c r="F30" s="21">
        <v>138</v>
      </c>
    </row>
    <row r="31" spans="1:6" ht="12.6" customHeight="1" x14ac:dyDescent="0.2">
      <c r="A31" s="19"/>
      <c r="B31" s="19"/>
      <c r="C31" s="19"/>
      <c r="D31" s="20"/>
      <c r="E31" s="28"/>
      <c r="F31" s="21"/>
    </row>
    <row r="32" spans="1:6" ht="33.6" customHeight="1" x14ac:dyDescent="0.2">
      <c r="A32" s="6" t="s">
        <v>37</v>
      </c>
      <c r="B32" s="6" t="s">
        <v>55</v>
      </c>
      <c r="C32" s="6">
        <v>40246</v>
      </c>
      <c r="D32" s="7" t="s">
        <v>36</v>
      </c>
      <c r="E32" s="6" t="s">
        <v>3</v>
      </c>
      <c r="F32" s="8">
        <v>23</v>
      </c>
    </row>
    <row r="33" spans="1:6" ht="13.5" customHeight="1" x14ac:dyDescent="0.2">
      <c r="A33" s="19"/>
      <c r="B33" s="19"/>
      <c r="C33" s="19"/>
      <c r="D33" s="20" t="s">
        <v>79</v>
      </c>
      <c r="E33" s="28"/>
      <c r="F33" s="21"/>
    </row>
    <row r="34" spans="1:6" ht="13.5" customHeight="1" x14ac:dyDescent="0.2">
      <c r="A34" s="19"/>
      <c r="B34" s="19"/>
      <c r="C34" s="19"/>
      <c r="D34" s="20"/>
      <c r="E34" s="28"/>
      <c r="F34" s="21"/>
    </row>
    <row r="35" spans="1:6" ht="13.5" customHeight="1" x14ac:dyDescent="0.2">
      <c r="A35" s="19"/>
      <c r="B35" s="19"/>
      <c r="C35" s="19"/>
      <c r="D35" s="20"/>
      <c r="E35" s="28"/>
      <c r="F35" s="21"/>
    </row>
    <row r="36" spans="1:6" x14ac:dyDescent="0.2">
      <c r="A36" s="74"/>
      <c r="B36" s="74"/>
      <c r="C36" s="74"/>
      <c r="D36" s="74"/>
      <c r="E36" s="74"/>
      <c r="F36" s="74"/>
    </row>
    <row r="37" spans="1:6" ht="15" customHeight="1" x14ac:dyDescent="0.2">
      <c r="A37" s="78">
        <v>4</v>
      </c>
      <c r="B37" s="78"/>
      <c r="C37" s="78"/>
      <c r="D37" s="81" t="s">
        <v>4</v>
      </c>
      <c r="E37" s="82"/>
      <c r="F37" s="82"/>
    </row>
    <row r="38" spans="1:6" ht="48" x14ac:dyDescent="0.2">
      <c r="A38" s="6" t="s">
        <v>20</v>
      </c>
      <c r="B38" s="6" t="s">
        <v>55</v>
      </c>
      <c r="C38" s="6">
        <v>40337</v>
      </c>
      <c r="D38" s="7" t="s">
        <v>63</v>
      </c>
      <c r="E38" s="6" t="s">
        <v>14</v>
      </c>
      <c r="F38" s="8">
        <v>48</v>
      </c>
    </row>
    <row r="39" spans="1:6" x14ac:dyDescent="0.2">
      <c r="A39" s="19"/>
      <c r="B39" s="19"/>
      <c r="C39" s="19"/>
      <c r="D39" s="20" t="s">
        <v>80</v>
      </c>
      <c r="E39" s="19"/>
      <c r="F39" s="21">
        <v>48</v>
      </c>
    </row>
    <row r="40" spans="1:6" x14ac:dyDescent="0.2">
      <c r="A40" s="19"/>
      <c r="B40" s="19"/>
      <c r="C40" s="19"/>
      <c r="D40" s="20"/>
      <c r="E40" s="28"/>
      <c r="F40" s="21"/>
    </row>
    <row r="41" spans="1:6" ht="24" x14ac:dyDescent="0.2">
      <c r="A41" s="6" t="s">
        <v>21</v>
      </c>
      <c r="B41" s="6" t="s">
        <v>55</v>
      </c>
      <c r="C41" s="6">
        <v>40322</v>
      </c>
      <c r="D41" s="7" t="s">
        <v>64</v>
      </c>
      <c r="E41" s="6" t="s">
        <v>15</v>
      </c>
      <c r="F41" s="8">
        <v>5.12</v>
      </c>
    </row>
    <row r="42" spans="1:6" x14ac:dyDescent="0.2">
      <c r="A42" s="19"/>
      <c r="B42" s="19"/>
      <c r="C42" s="19"/>
      <c r="D42" s="20" t="s">
        <v>81</v>
      </c>
      <c r="E42" s="19"/>
      <c r="F42" s="21"/>
    </row>
    <row r="43" spans="1:6" x14ac:dyDescent="0.2">
      <c r="A43" s="19"/>
      <c r="B43" s="19"/>
      <c r="C43" s="19"/>
      <c r="D43" s="20"/>
      <c r="E43" s="28"/>
      <c r="F43" s="21"/>
    </row>
    <row r="44" spans="1:6" ht="24" x14ac:dyDescent="0.2">
      <c r="A44" s="6" t="s">
        <v>22</v>
      </c>
      <c r="B44" s="6" t="s">
        <v>55</v>
      </c>
      <c r="C44" s="6">
        <v>40332</v>
      </c>
      <c r="D44" s="7" t="s">
        <v>65</v>
      </c>
      <c r="E44" s="6" t="s">
        <v>3</v>
      </c>
      <c r="F44" s="8">
        <v>504</v>
      </c>
    </row>
    <row r="45" spans="1:6" x14ac:dyDescent="0.2">
      <c r="A45" s="19"/>
      <c r="B45" s="19"/>
      <c r="C45" s="19"/>
      <c r="D45" s="20" t="s">
        <v>82</v>
      </c>
      <c r="E45" s="28"/>
      <c r="F45" s="21">
        <v>504</v>
      </c>
    </row>
    <row r="46" spans="1:6" x14ac:dyDescent="0.2">
      <c r="A46" s="19"/>
      <c r="B46" s="19"/>
      <c r="C46" s="19"/>
      <c r="D46" s="20"/>
      <c r="E46" s="19"/>
      <c r="F46" s="22"/>
    </row>
    <row r="47" spans="1:6" x14ac:dyDescent="0.2">
      <c r="A47" s="19"/>
      <c r="B47" s="19"/>
      <c r="C47" s="19"/>
      <c r="D47" s="20"/>
      <c r="E47" s="19"/>
      <c r="F47" s="22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84">
        <v>5</v>
      </c>
      <c r="B49" s="85"/>
      <c r="C49" s="86"/>
      <c r="D49" s="81" t="s">
        <v>48</v>
      </c>
      <c r="E49" s="82"/>
      <c r="F49" s="82"/>
    </row>
    <row r="50" spans="1:6" ht="48" x14ac:dyDescent="0.2">
      <c r="A50" s="6" t="s">
        <v>49</v>
      </c>
      <c r="B50" s="6" t="s">
        <v>55</v>
      </c>
      <c r="C50" s="6">
        <v>200738</v>
      </c>
      <c r="D50" s="7" t="s">
        <v>66</v>
      </c>
      <c r="E50" s="6" t="s">
        <v>67</v>
      </c>
      <c r="F50" s="8">
        <v>4202.51</v>
      </c>
    </row>
    <row r="51" spans="1:6" x14ac:dyDescent="0.2">
      <c r="A51" s="19"/>
      <c r="B51" s="19"/>
      <c r="C51" s="19"/>
      <c r="D51" s="20"/>
      <c r="E51" s="19"/>
      <c r="F51" s="21">
        <v>4202.51</v>
      </c>
    </row>
    <row r="52" spans="1:6" x14ac:dyDescent="0.2">
      <c r="A52" s="19"/>
      <c r="B52" s="19"/>
      <c r="C52" s="19"/>
      <c r="D52" s="20"/>
      <c r="E52" s="19"/>
      <c r="F52" s="21"/>
    </row>
    <row r="53" spans="1:6" x14ac:dyDescent="0.2">
      <c r="A53" s="19"/>
      <c r="B53" s="19"/>
      <c r="C53" s="19"/>
      <c r="D53" s="20"/>
      <c r="E53" s="19"/>
      <c r="F53" s="21"/>
    </row>
    <row r="54" spans="1:6" x14ac:dyDescent="0.2">
      <c r="A54" s="19"/>
      <c r="B54" s="19"/>
      <c r="C54" s="19"/>
      <c r="D54" s="20"/>
      <c r="E54" s="19"/>
      <c r="F54" s="21"/>
    </row>
    <row r="55" spans="1:6" x14ac:dyDescent="0.2">
      <c r="A55" s="19"/>
      <c r="B55" s="19"/>
      <c r="C55" s="19"/>
      <c r="D55" s="20"/>
      <c r="E55" s="19"/>
      <c r="F55" s="21"/>
    </row>
    <row r="56" spans="1:6" x14ac:dyDescent="0.2">
      <c r="A56" s="19"/>
      <c r="B56" s="19"/>
      <c r="C56" s="19"/>
      <c r="D56" s="20"/>
      <c r="E56" s="19"/>
      <c r="F56" s="21"/>
    </row>
    <row r="57" spans="1:6" x14ac:dyDescent="0.2">
      <c r="A57" s="19"/>
      <c r="B57" s="19"/>
      <c r="C57" s="19"/>
      <c r="D57" s="20"/>
      <c r="E57" s="19"/>
      <c r="F57" s="21"/>
    </row>
    <row r="58" spans="1:6" x14ac:dyDescent="0.2">
      <c r="A58" s="19"/>
      <c r="B58" s="19"/>
      <c r="C58" s="19"/>
      <c r="D58" s="20"/>
      <c r="E58" s="19"/>
      <c r="F58" s="21"/>
    </row>
    <row r="59" spans="1:6" x14ac:dyDescent="0.2">
      <c r="A59" s="19"/>
      <c r="B59" s="19"/>
      <c r="C59" s="19"/>
      <c r="D59" s="20"/>
      <c r="E59" s="19"/>
      <c r="F59" s="21"/>
    </row>
    <row r="60" spans="1:6" x14ac:dyDescent="0.2">
      <c r="A60" s="19"/>
      <c r="B60" s="19"/>
      <c r="C60" s="19"/>
      <c r="D60" s="20"/>
      <c r="E60" s="19"/>
      <c r="F60" s="21"/>
    </row>
    <row r="61" spans="1:6" x14ac:dyDescent="0.2">
      <c r="A61" s="19"/>
      <c r="B61" s="19"/>
      <c r="C61" s="19"/>
      <c r="D61" s="20"/>
      <c r="E61" s="19"/>
      <c r="F61" s="21"/>
    </row>
    <row r="62" spans="1:6" x14ac:dyDescent="0.2">
      <c r="A62" s="19"/>
      <c r="B62" s="19"/>
      <c r="C62" s="19"/>
      <c r="D62" s="20"/>
      <c r="E62" s="19"/>
      <c r="F62" s="21"/>
    </row>
    <row r="63" spans="1:6" x14ac:dyDescent="0.2">
      <c r="A63" s="19"/>
      <c r="B63" s="19"/>
      <c r="C63" s="19"/>
      <c r="D63" s="20"/>
      <c r="E63" s="19"/>
      <c r="F63" s="21"/>
    </row>
    <row r="64" spans="1:6" x14ac:dyDescent="0.2">
      <c r="A64" s="19"/>
      <c r="B64" s="19"/>
      <c r="C64" s="19"/>
      <c r="D64" s="20"/>
      <c r="E64" s="19"/>
      <c r="F64" s="21"/>
    </row>
    <row r="65" spans="1:6" x14ac:dyDescent="0.2">
      <c r="A65" s="19"/>
      <c r="B65" s="19"/>
      <c r="C65" s="19"/>
      <c r="D65" s="20"/>
      <c r="E65" s="19"/>
      <c r="F65" s="21"/>
    </row>
    <row r="66" spans="1:6" x14ac:dyDescent="0.2">
      <c r="A66" s="19"/>
      <c r="B66" s="19"/>
      <c r="C66" s="19"/>
      <c r="D66" s="20"/>
      <c r="E66" s="19"/>
      <c r="F66" s="21"/>
    </row>
    <row r="67" spans="1:6" x14ac:dyDescent="0.2">
      <c r="A67" s="19"/>
      <c r="B67" s="19"/>
      <c r="C67" s="19"/>
      <c r="D67" s="20"/>
      <c r="E67" s="19"/>
      <c r="F67" s="21"/>
    </row>
    <row r="68" spans="1:6" x14ac:dyDescent="0.2">
      <c r="A68" s="19"/>
      <c r="B68" s="19"/>
      <c r="C68" s="19"/>
      <c r="D68" s="20"/>
      <c r="E68" s="19"/>
      <c r="F68" s="21"/>
    </row>
    <row r="69" spans="1:6" x14ac:dyDescent="0.2">
      <c r="A69" s="19"/>
      <c r="B69" s="19"/>
      <c r="C69" s="19"/>
      <c r="D69" s="20"/>
      <c r="E69" s="19"/>
      <c r="F69" s="21"/>
    </row>
    <row r="70" spans="1:6" x14ac:dyDescent="0.2">
      <c r="A70" s="19"/>
      <c r="B70" s="19"/>
      <c r="C70" s="19"/>
      <c r="D70" s="20"/>
      <c r="E70" s="19"/>
      <c r="F70" s="21"/>
    </row>
    <row r="71" spans="1:6" x14ac:dyDescent="0.2">
      <c r="A71" s="19"/>
      <c r="B71" s="19"/>
      <c r="C71" s="19"/>
      <c r="D71" s="20"/>
      <c r="E71" s="19"/>
      <c r="F71" s="21"/>
    </row>
    <row r="72" spans="1:6" x14ac:dyDescent="0.2">
      <c r="A72" s="19"/>
      <c r="B72" s="19"/>
      <c r="C72" s="19"/>
      <c r="D72" s="20"/>
      <c r="E72" s="19"/>
      <c r="F72" s="21"/>
    </row>
    <row r="73" spans="1:6" x14ac:dyDescent="0.2">
      <c r="A73" s="19"/>
      <c r="B73" s="19"/>
      <c r="C73" s="19"/>
      <c r="D73" s="20"/>
      <c r="E73" s="19"/>
      <c r="F73" s="21"/>
    </row>
    <row r="74" spans="1:6" x14ac:dyDescent="0.2">
      <c r="A74" s="19"/>
      <c r="B74" s="19"/>
      <c r="C74" s="19"/>
      <c r="D74" s="20"/>
      <c r="E74" s="19"/>
      <c r="F74" s="21"/>
    </row>
    <row r="75" spans="1:6" x14ac:dyDescent="0.2">
      <c r="A75" s="19"/>
      <c r="B75" s="19"/>
      <c r="C75" s="19"/>
      <c r="D75" s="20"/>
      <c r="E75" s="19"/>
      <c r="F75" s="21"/>
    </row>
    <row r="76" spans="1:6" x14ac:dyDescent="0.2">
      <c r="A76" s="19"/>
      <c r="B76" s="19"/>
      <c r="C76" s="19"/>
      <c r="D76" s="20"/>
      <c r="E76" s="28"/>
      <c r="F76" s="21"/>
    </row>
    <row r="77" spans="1:6" x14ac:dyDescent="0.2">
      <c r="A77" s="19"/>
      <c r="B77" s="19"/>
      <c r="C77" s="19"/>
      <c r="D77" s="20"/>
      <c r="E77" s="28"/>
      <c r="F77" s="21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84">
        <v>6</v>
      </c>
      <c r="B79" s="85"/>
      <c r="C79" s="86"/>
      <c r="D79" s="81" t="s">
        <v>25</v>
      </c>
      <c r="E79" s="82"/>
      <c r="F79" s="82"/>
    </row>
    <row r="80" spans="1:6" ht="36" x14ac:dyDescent="0.2">
      <c r="A80" s="6" t="s">
        <v>40</v>
      </c>
      <c r="B80" s="6" t="s">
        <v>55</v>
      </c>
      <c r="C80" s="6">
        <v>90228</v>
      </c>
      <c r="D80" s="7" t="s">
        <v>71</v>
      </c>
      <c r="E80" s="6" t="s">
        <v>35</v>
      </c>
      <c r="F80" s="8">
        <f>7.7*2*20</f>
        <v>308</v>
      </c>
    </row>
    <row r="81" spans="4:4" x14ac:dyDescent="0.2">
      <c r="D81" s="3" t="s">
        <v>83</v>
      </c>
    </row>
  </sheetData>
  <mergeCells count="17">
    <mergeCell ref="A48:F48"/>
    <mergeCell ref="A49:C49"/>
    <mergeCell ref="D49:F49"/>
    <mergeCell ref="A78:F78"/>
    <mergeCell ref="A79:C79"/>
    <mergeCell ref="D79:F79"/>
    <mergeCell ref="A18:F18"/>
    <mergeCell ref="A19:C19"/>
    <mergeCell ref="D19:F19"/>
    <mergeCell ref="A36:F36"/>
    <mergeCell ref="A37:C37"/>
    <mergeCell ref="D37:F37"/>
    <mergeCell ref="A2:C2"/>
    <mergeCell ref="D2:F2"/>
    <mergeCell ref="A11:F11"/>
    <mergeCell ref="A12:C12"/>
    <mergeCell ref="D12:F12"/>
  </mergeCells>
  <phoneticPr fontId="11" type="noConversion"/>
  <pageMargins left="0.28235294117647058" right="0.70866141732283472" top="0.85882352941176465" bottom="0.74803149606299213" header="0.31496062992125984" footer="0.31496062992125984"/>
  <pageSetup paperSize="9" scale="96" orientation="portrait" r:id="rId1"/>
  <headerFooter>
    <oddHeader xml:space="preserve">&amp;C&amp;10PREFEITURA MUNICIPAL DE MUCURICI
GALPÃO METÁLICO UTC
&amp;"-,Negrito"MEMORIA DE CALCULO 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view="pageLayout" zoomScale="70" zoomScaleNormal="100" zoomScalePageLayoutView="70" workbookViewId="0">
      <selection activeCell="E19" sqref="E19"/>
    </sheetView>
  </sheetViews>
  <sheetFormatPr defaultColWidth="9.140625" defaultRowHeight="12" x14ac:dyDescent="0.2"/>
  <cols>
    <col min="1" max="1" width="3.85546875" style="35" customWidth="1"/>
    <col min="2" max="2" width="18" style="35" customWidth="1"/>
    <col min="3" max="3" width="16.28515625" style="35" customWidth="1"/>
    <col min="4" max="4" width="7.5703125" style="35" customWidth="1"/>
    <col min="5" max="7" width="2.5703125" style="35" customWidth="1"/>
    <col min="8" max="12" width="12.5703125" style="35" customWidth="1"/>
    <col min="13" max="16384" width="9.140625" style="35"/>
  </cols>
  <sheetData>
    <row r="1" spans="1:12" ht="93.6" customHeight="1" x14ac:dyDescent="0.2"/>
    <row r="3" spans="1:12" x14ac:dyDescent="0.2">
      <c r="A3" s="36" t="s">
        <v>7</v>
      </c>
      <c r="B3" s="37" t="s">
        <v>26</v>
      </c>
      <c r="C3" s="38" t="s">
        <v>11</v>
      </c>
      <c r="D3" s="93" t="s">
        <v>27</v>
      </c>
      <c r="E3" s="88" t="s">
        <v>28</v>
      </c>
      <c r="F3" s="89"/>
      <c r="G3" s="89"/>
      <c r="H3" s="89"/>
      <c r="I3" s="89"/>
      <c r="J3" s="89"/>
      <c r="K3" s="89"/>
      <c r="L3" s="90"/>
    </row>
    <row r="4" spans="1:12" ht="15" customHeight="1" x14ac:dyDescent="0.2">
      <c r="A4" s="39"/>
      <c r="B4" s="40"/>
      <c r="C4" s="41"/>
      <c r="D4" s="94"/>
      <c r="E4" s="88"/>
      <c r="F4" s="90"/>
      <c r="G4" s="88"/>
      <c r="H4" s="89"/>
      <c r="I4" s="89"/>
      <c r="J4" s="89"/>
      <c r="K4" s="89"/>
      <c r="L4" s="90"/>
    </row>
    <row r="5" spans="1:12" x14ac:dyDescent="0.2">
      <c r="A5" s="42"/>
      <c r="B5" s="43" t="s">
        <v>29</v>
      </c>
      <c r="C5" s="44"/>
      <c r="D5" s="95"/>
      <c r="E5" s="45">
        <v>1</v>
      </c>
      <c r="F5" s="45">
        <v>2</v>
      </c>
      <c r="G5" s="45">
        <v>3</v>
      </c>
      <c r="H5" s="45">
        <v>4</v>
      </c>
      <c r="I5" s="45">
        <v>5</v>
      </c>
      <c r="J5" s="45">
        <v>6</v>
      </c>
      <c r="K5" s="45">
        <v>7</v>
      </c>
      <c r="L5" s="46"/>
    </row>
    <row r="6" spans="1:12" ht="24" x14ac:dyDescent="0.2">
      <c r="A6" s="47">
        <v>0</v>
      </c>
      <c r="B6" s="48" t="s">
        <v>30</v>
      </c>
      <c r="C6" s="49"/>
      <c r="D6" s="50"/>
      <c r="E6" s="51"/>
      <c r="F6" s="51"/>
      <c r="G6" s="51"/>
      <c r="H6" s="52"/>
      <c r="I6" s="52"/>
      <c r="J6" s="52"/>
      <c r="K6" s="52"/>
      <c r="L6" s="52"/>
    </row>
    <row r="7" spans="1:12" ht="24" x14ac:dyDescent="0.2">
      <c r="A7" s="47">
        <v>1</v>
      </c>
      <c r="B7" s="53" t="s">
        <v>0</v>
      </c>
      <c r="C7" s="54">
        <f>'PLANILHA ORÇAMENTÁRIA'!I7</f>
        <v>7095.2800000000007</v>
      </c>
      <c r="D7" s="55">
        <f>C7/$C$13</f>
        <v>3.1588006433815638E-2</v>
      </c>
      <c r="E7" s="56"/>
      <c r="F7" s="56"/>
      <c r="G7" s="56"/>
      <c r="H7" s="57">
        <f>C7</f>
        <v>7095.2800000000007</v>
      </c>
      <c r="I7" s="57"/>
      <c r="J7" s="57"/>
      <c r="K7" s="57"/>
      <c r="L7" s="57">
        <f>SUM(H7:K7)</f>
        <v>7095.2800000000007</v>
      </c>
    </row>
    <row r="8" spans="1:12" ht="24" x14ac:dyDescent="0.2">
      <c r="A8" s="47">
        <v>2</v>
      </c>
      <c r="B8" s="58" t="s">
        <v>16</v>
      </c>
      <c r="C8" s="54">
        <f>'PLANILHA ORÇAMENTÁRIA'!I10</f>
        <v>137.93</v>
      </c>
      <c r="D8" s="55">
        <f>C8/$C$13</f>
        <v>6.140608584039235E-4</v>
      </c>
      <c r="E8" s="56"/>
      <c r="F8" s="56"/>
      <c r="G8" s="56"/>
      <c r="H8" s="57">
        <f>C8</f>
        <v>137.93</v>
      </c>
      <c r="I8" s="57"/>
      <c r="J8" s="57"/>
      <c r="K8" s="57"/>
      <c r="L8" s="57">
        <f>SUM(H8:K8)</f>
        <v>137.93</v>
      </c>
    </row>
    <row r="9" spans="1:12" ht="24" x14ac:dyDescent="0.2">
      <c r="A9" s="47">
        <v>3</v>
      </c>
      <c r="B9" s="58" t="s">
        <v>2</v>
      </c>
      <c r="C9" s="54">
        <f>'PLANILHA ORÇAMENTÁRIA'!I17</f>
        <v>8607.01</v>
      </c>
      <c r="D9" s="55">
        <f>C9/$C$13</f>
        <v>3.8318190015885982E-2</v>
      </c>
      <c r="E9" s="56"/>
      <c r="F9" s="56"/>
      <c r="G9" s="56"/>
      <c r="H9" s="57">
        <f>C9/2</f>
        <v>4303.5050000000001</v>
      </c>
      <c r="I9" s="57">
        <f>C9/2</f>
        <v>4303.5050000000001</v>
      </c>
      <c r="J9" s="57"/>
      <c r="K9" s="57"/>
      <c r="L9" s="57">
        <f>SUM(H9:K9)</f>
        <v>8607.01</v>
      </c>
    </row>
    <row r="10" spans="1:12" x14ac:dyDescent="0.2">
      <c r="A10" s="47">
        <v>4</v>
      </c>
      <c r="B10" s="58" t="s">
        <v>4</v>
      </c>
      <c r="C10" s="54">
        <f>'PLANILHA ORÇAMENTÁRIA'!I22</f>
        <v>19242.23</v>
      </c>
      <c r="D10" s="55">
        <f>C10/$C$13</f>
        <v>8.56659194620875E-2</v>
      </c>
      <c r="E10" s="56"/>
      <c r="F10" s="56"/>
      <c r="G10" s="56"/>
      <c r="H10" s="57"/>
      <c r="I10" s="57">
        <f>C10/2</f>
        <v>9621.1149999999998</v>
      </c>
      <c r="J10" s="57">
        <f>I10</f>
        <v>9621.1149999999998</v>
      </c>
      <c r="K10" s="57"/>
      <c r="L10" s="57">
        <f>SUM(H10:K10)</f>
        <v>19242.23</v>
      </c>
    </row>
    <row r="11" spans="1:12" x14ac:dyDescent="0.2">
      <c r="A11" s="47">
        <v>5</v>
      </c>
      <c r="B11" s="58" t="s">
        <v>48</v>
      </c>
      <c r="C11" s="54">
        <f>'PLANILHA ORÇAMENTÁRIA'!I25</f>
        <v>166335.34</v>
      </c>
      <c r="D11" s="55">
        <f>C11/C13</f>
        <v>0.7405207109643186</v>
      </c>
      <c r="E11" s="56"/>
      <c r="F11" s="56"/>
      <c r="G11" s="56"/>
      <c r="H11" s="57"/>
      <c r="I11" s="57">
        <f>C11/3</f>
        <v>55445.113333333335</v>
      </c>
      <c r="J11" s="57">
        <f>I11</f>
        <v>55445.113333333335</v>
      </c>
      <c r="K11" s="57">
        <f>J11</f>
        <v>55445.113333333335</v>
      </c>
      <c r="L11" s="57">
        <f>SUM(I11:K11)</f>
        <v>166335.34</v>
      </c>
    </row>
    <row r="12" spans="1:12" x14ac:dyDescent="0.2">
      <c r="A12" s="47">
        <v>6</v>
      </c>
      <c r="B12" s="58" t="s">
        <v>25</v>
      </c>
      <c r="C12" s="54">
        <f>'PLANILHA ORÇAMENTÁRIA'!I28</f>
        <v>23201.64</v>
      </c>
      <c r="D12" s="55">
        <f>C12/$C$13</f>
        <v>0.10329311226548835</v>
      </c>
      <c r="E12" s="56"/>
      <c r="F12" s="56"/>
      <c r="G12" s="56"/>
      <c r="H12" s="57"/>
      <c r="I12" s="57"/>
      <c r="J12" s="57"/>
      <c r="K12" s="57">
        <f>C12</f>
        <v>23201.64</v>
      </c>
      <c r="L12" s="57">
        <f>SUM(H12:K12)</f>
        <v>23201.64</v>
      </c>
    </row>
    <row r="13" spans="1:12" x14ac:dyDescent="0.2">
      <c r="A13" s="91" t="s">
        <v>31</v>
      </c>
      <c r="B13" s="92"/>
      <c r="C13" s="61">
        <f>SUM(C7:C12)</f>
        <v>224619.43</v>
      </c>
      <c r="D13" s="62"/>
      <c r="E13" s="63"/>
      <c r="F13" s="63"/>
      <c r="G13" s="63"/>
      <c r="H13" s="64">
        <f>SUM(H7:H12)</f>
        <v>11536.715</v>
      </c>
      <c r="I13" s="64">
        <f>SUM(I7:I12)</f>
        <v>69369.733333333337</v>
      </c>
      <c r="J13" s="64">
        <f>SUM(J7:J12)</f>
        <v>65066.228333333333</v>
      </c>
      <c r="K13" s="64">
        <f>SUM(K7:K12)</f>
        <v>78646.753333333327</v>
      </c>
      <c r="L13" s="64">
        <f>SUM(L7:L12)</f>
        <v>224619.43</v>
      </c>
    </row>
    <row r="14" spans="1:12" x14ac:dyDescent="0.2">
      <c r="A14" s="59"/>
      <c r="B14" s="60" t="s">
        <v>32</v>
      </c>
      <c r="C14" s="61"/>
      <c r="D14" s="65"/>
      <c r="E14" s="63"/>
      <c r="F14" s="63"/>
      <c r="G14" s="63"/>
      <c r="H14" s="66">
        <f>H13/$C$13</f>
        <v>5.1361162300162549E-2</v>
      </c>
      <c r="I14" s="66">
        <f t="shared" ref="I14:K14" si="0">I13/$C$13</f>
        <v>0.30883229172709298</v>
      </c>
      <c r="J14" s="66">
        <f t="shared" si="0"/>
        <v>0.28967319671914998</v>
      </c>
      <c r="K14" s="66">
        <f t="shared" si="0"/>
        <v>0.35013334925359452</v>
      </c>
      <c r="L14" s="67">
        <f>SUM(H14:K14)</f>
        <v>1</v>
      </c>
    </row>
    <row r="15" spans="1:12" x14ac:dyDescent="0.2">
      <c r="A15" s="91" t="s">
        <v>33</v>
      </c>
      <c r="B15" s="92"/>
      <c r="C15" s="68">
        <f>SUM(C13)</f>
        <v>224619.43</v>
      </c>
      <c r="D15" s="69"/>
      <c r="E15" s="56"/>
      <c r="F15" s="56"/>
      <c r="G15" s="56"/>
      <c r="H15" s="70">
        <f>H13</f>
        <v>11536.715</v>
      </c>
      <c r="I15" s="70">
        <f t="shared" ref="I15:K15" si="1">I13</f>
        <v>69369.733333333337</v>
      </c>
      <c r="J15" s="70">
        <f t="shared" si="1"/>
        <v>65066.228333333333</v>
      </c>
      <c r="K15" s="70">
        <f t="shared" si="1"/>
        <v>78646.753333333327</v>
      </c>
      <c r="L15" s="70"/>
    </row>
    <row r="16" spans="1:12" x14ac:dyDescent="0.2">
      <c r="A16" s="71" t="s">
        <v>12</v>
      </c>
      <c r="B16" s="72"/>
      <c r="C16" s="72"/>
      <c r="D16" s="72"/>
      <c r="E16" s="73"/>
      <c r="F16" s="73"/>
      <c r="G16" s="73"/>
      <c r="H16" s="66">
        <f>H15/$C$15</f>
        <v>5.1361162300162549E-2</v>
      </c>
      <c r="I16" s="66">
        <f t="shared" ref="I16:K16" si="2">I15/$C$15</f>
        <v>0.30883229172709298</v>
      </c>
      <c r="J16" s="66">
        <f t="shared" si="2"/>
        <v>0.28967319671914998</v>
      </c>
      <c r="K16" s="66">
        <f t="shared" si="2"/>
        <v>0.35013334925359452</v>
      </c>
      <c r="L16" s="67">
        <f>L14</f>
        <v>1</v>
      </c>
    </row>
  </sheetData>
  <mergeCells count="6">
    <mergeCell ref="E3:L3"/>
    <mergeCell ref="A13:B13"/>
    <mergeCell ref="A15:B15"/>
    <mergeCell ref="D3:D5"/>
    <mergeCell ref="E4:F4"/>
    <mergeCell ref="G4:L4"/>
  </mergeCells>
  <phoneticPr fontId="11" type="noConversion"/>
  <pageMargins left="0.29647435897435898" right="0.7" top="1.1274509803921569" bottom="0.75" header="0.3" footer="0.3"/>
  <pageSetup paperSize="9" orientation="landscape" r:id="rId1"/>
  <headerFooter>
    <oddHeader>&amp;C
PREFEITURA MUNICIPAL DE MUCURICI
GALPÃO METÁLICO UTC
&amp;"-,Negrito"CRONOGRAMA FÍSICO-FINANCEIRO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PLANILHA ORÇAMENTÁRIA</vt:lpstr>
      <vt:lpstr>MEMÓRIA DE CÁLCULO</vt:lpstr>
      <vt:lpstr>CRONOGRAMA</vt:lpstr>
      <vt:lpstr>'MEMÓRIA DE CÁLCULO'!Print_Titles</vt:lpstr>
      <vt:lpstr>'PLANILHA ORÇAMENTÁRIA'!Print_Titles</vt:lpstr>
      <vt:lpstr>'MEMÓRIA DE CÁLCULO'!tabela_serv_impressao.jsp?pk_tabela_199.0</vt:lpstr>
      <vt:lpstr>'PLANILHA ORÇAMENTÁRIA'!tabela_serv_impressao.jsp?pk_tabela_199.0</vt:lpstr>
    </vt:vector>
  </TitlesOfParts>
  <Company>SEDU - Secretaria da Educação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FILIPE</cp:lastModifiedBy>
  <cp:lastPrinted>2023-11-27T14:24:21Z</cp:lastPrinted>
  <dcterms:created xsi:type="dcterms:W3CDTF">2013-08-26T16:28:17Z</dcterms:created>
  <dcterms:modified xsi:type="dcterms:W3CDTF">2024-09-26T11:17:38Z</dcterms:modified>
</cp:coreProperties>
</file>